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30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j.campart\PEGASUS Groupe Dropbox\3. LEI\3. PRODUCTION LEI MOE\250013_ENTPE_BATIMENT T_FLEURENT\P03_PRO-DCE\_TRAVAIL\"/>
    </mc:Choice>
  </mc:AlternateContent>
  <xr:revisionPtr revIDLastSave="0" documentId="13_ncr:1_{B9114E8B-5DB1-4F49-B7DD-2FEE005B7421}" xr6:coauthVersionLast="47" xr6:coauthVersionMax="47" xr10:uidLastSave="{00000000-0000-0000-0000-000000000000}"/>
  <bookViews>
    <workbookView xWindow="28680" yWindow="-90" windowWidth="29040" windowHeight="15720" xr2:uid="{F01B26F8-05A2-4598-BEAD-136D44CABDC1}"/>
  </bookViews>
  <sheets>
    <sheet name="Tableau Réemploi" sheetId="1" r:id="rId1"/>
  </sheets>
  <definedNames>
    <definedName name="_xlnm.Print_Titles" localSheetId="0">'Tableau Réemploi'!$A:$B,'Tableau Réemploi'!$1:$3</definedName>
    <definedName name="_xlnm.Print_Area" localSheetId="0">'Tableau Réemploi'!$A$1:$Z$39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39" i="1" l="1"/>
  <c r="O39" i="1"/>
  <c r="S39" i="1"/>
  <c r="E39" i="1"/>
  <c r="P39" i="1"/>
  <c r="T7" i="1"/>
  <c r="T8" i="1"/>
  <c r="T9" i="1"/>
  <c r="T10" i="1"/>
  <c r="T11" i="1"/>
  <c r="T13" i="1"/>
  <c r="T14" i="1"/>
  <c r="T16" i="1"/>
  <c r="T17" i="1"/>
  <c r="T18" i="1"/>
  <c r="T19" i="1"/>
  <c r="T20" i="1"/>
  <c r="T21" i="1"/>
  <c r="T22" i="1"/>
  <c r="T23" i="1"/>
  <c r="T24" i="1"/>
  <c r="T26" i="1"/>
  <c r="T27" i="1"/>
  <c r="T28" i="1"/>
  <c r="T30" i="1"/>
  <c r="T31" i="1"/>
  <c r="T32" i="1"/>
  <c r="T34" i="1"/>
  <c r="T36" i="1"/>
  <c r="T37" i="1"/>
  <c r="T38" i="1"/>
  <c r="T5" i="1"/>
  <c r="E38" i="1" l="1"/>
  <c r="E37" i="1"/>
  <c r="E36" i="1"/>
  <c r="E9" i="1"/>
  <c r="E7" i="1"/>
  <c r="E5" i="1" l="1"/>
  <c r="D10" i="1" l="1"/>
  <c r="E10" i="1"/>
  <c r="D5" i="1" l="1"/>
  <c r="D11" i="1" l="1"/>
  <c r="D23" i="1"/>
  <c r="D22" i="1"/>
  <c r="E11" i="1" l="1"/>
  <c r="E31" i="1"/>
  <c r="E23" i="1"/>
  <c r="E22" i="1"/>
  <c r="E16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tc={E3BFD19B-9FF7-43D8-B9C4-C9A3BA9D5D9A}</author>
  </authors>
  <commentList>
    <comment ref="B11" authorId="0" shapeId="0" xr:uid="{E3BFD19B-9FF7-43D8-B9C4-C9A3BA9D5D9A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5.16m par unité</t>
      </text>
    </comment>
  </commentList>
</comments>
</file>

<file path=xl/sharedStrings.xml><?xml version="1.0" encoding="utf-8"?>
<sst xmlns="http://schemas.openxmlformats.org/spreadsheetml/2006/main" count="228" uniqueCount="114">
  <si>
    <t>N°</t>
  </si>
  <si>
    <t>Produits-Matériaux-Equipements</t>
  </si>
  <si>
    <t>Caractéristiques</t>
  </si>
  <si>
    <t>Etat de conservation</t>
  </si>
  <si>
    <t>Unité</t>
  </si>
  <si>
    <t>Etage</t>
  </si>
  <si>
    <t>Localisation</t>
  </si>
  <si>
    <t>Catégorie de déchets</t>
  </si>
  <si>
    <t>Neuf (%)</t>
  </si>
  <si>
    <t>Bon (%)</t>
  </si>
  <si>
    <t>Moyen (%)</t>
  </si>
  <si>
    <t>Mauvais (%)</t>
  </si>
  <si>
    <t>Electricité / CFO</t>
  </si>
  <si>
    <t>1.1</t>
  </si>
  <si>
    <t>RDC / Etage 1</t>
  </si>
  <si>
    <t>Circulation</t>
  </si>
  <si>
    <t>DEEE</t>
  </si>
  <si>
    <t>Etage 1</t>
  </si>
  <si>
    <t>Bureaux T121</t>
  </si>
  <si>
    <t>Sanitaire</t>
  </si>
  <si>
    <t>RDC</t>
  </si>
  <si>
    <t>Bureaux T026</t>
  </si>
  <si>
    <t>Bureaux T006</t>
  </si>
  <si>
    <t>Bureaux</t>
  </si>
  <si>
    <t>Bureau T022</t>
  </si>
  <si>
    <t>Autres appareils sanitaires</t>
  </si>
  <si>
    <t>2.1</t>
  </si>
  <si>
    <t>DEA</t>
  </si>
  <si>
    <t>2.2</t>
  </si>
  <si>
    <t>DNIND</t>
  </si>
  <si>
    <t>2.3</t>
  </si>
  <si>
    <t>Sécurité incendie</t>
  </si>
  <si>
    <t>3.1</t>
  </si>
  <si>
    <t>3.2</t>
  </si>
  <si>
    <t>DD</t>
  </si>
  <si>
    <t>4.1</t>
  </si>
  <si>
    <t>4.2</t>
  </si>
  <si>
    <t>Bureau T121</t>
  </si>
  <si>
    <t>Autres habillages et ossatures</t>
  </si>
  <si>
    <t>5.1</t>
  </si>
  <si>
    <t>DI</t>
  </si>
  <si>
    <t>5.2</t>
  </si>
  <si>
    <t>TOTAL</t>
  </si>
  <si>
    <t>Intervenant dépose</t>
  </si>
  <si>
    <t>unité</t>
  </si>
  <si>
    <r>
      <t>m</t>
    </r>
    <r>
      <rPr>
        <sz val="11"/>
        <color theme="1"/>
        <rFont val="Aptos Narrow"/>
        <family val="2"/>
      </rPr>
      <t>²</t>
    </r>
  </si>
  <si>
    <t>ml</t>
  </si>
  <si>
    <t>Aménagements extérieurs</t>
  </si>
  <si>
    <t xml:space="preserve">Gravillon (pierre naturelle) </t>
  </si>
  <si>
    <t>m³</t>
  </si>
  <si>
    <t>Toiture terrasse</t>
  </si>
  <si>
    <t>Circulation / Bureaux</t>
  </si>
  <si>
    <t>Circulations</t>
  </si>
  <si>
    <t>Cloison brique pleine -  ep 10cm</t>
  </si>
  <si>
    <t>ENTPE</t>
  </si>
  <si>
    <t>Lot 02 - Curage</t>
  </si>
  <si>
    <t>Armoire électrique - poids indicatif : 45 kg/unité</t>
  </si>
  <si>
    <t xml:space="preserve">Point d'accès Wifi  - Mural </t>
  </si>
  <si>
    <t xml:space="preserve">Plafonniers led métallique blanc - Dimensions : 1350 x 280 x 55mm </t>
  </si>
  <si>
    <t xml:space="preserve">Hublots  diam 350 </t>
  </si>
  <si>
    <t>Plafonniers gris -  lampes LED  - Dimensions : 1200 x 200 x 55mm</t>
  </si>
  <si>
    <t>Plafonniers blanc -  lampes LED  - Dimensions : 1200 x 200 x 55mm</t>
  </si>
  <si>
    <t xml:space="preserve">Plafonniers - 2 lampes fluorescentes TL5 2X35W -  Dimensions : 1550 x 200 x 50mm </t>
  </si>
  <si>
    <t>Plafonniers - 2 lampes fluorescentes TL5 2X35W - Dimensions : 1350 x 350 x 50mm</t>
  </si>
  <si>
    <t xml:space="preserve">Panneau led - Dimensions : 60 x 60 x 3cm </t>
  </si>
  <si>
    <t xml:space="preserve">Distributeur essuie-mains papier - ABS - largeur : 300 mm </t>
  </si>
  <si>
    <t xml:space="preserve">Distributeur de papier WC - plastique - diam 410 x 3500mm </t>
  </si>
  <si>
    <t xml:space="preserve">Distributeur savon automatique - capacité : 900ml - dim indicatives : 26 x 12 x 11 cm </t>
  </si>
  <si>
    <t xml:space="preserve">Enrouleur RIA mural avec 30m tuyau </t>
  </si>
  <si>
    <t xml:space="preserve">Extincteur à eau - 9l </t>
  </si>
  <si>
    <t xml:space="preserve">Bloc autonome d’éclairage de sécurité - BAES </t>
  </si>
  <si>
    <t>Dalle de plafond minéral sans débord 120x60 - laine de roche (type Armstrong 19 mm ) - sans ossature</t>
  </si>
  <si>
    <t xml:space="preserve">Dalle de plafond minéral ROCKFON ACOUSTIQUE 135x60 -  19 mm ) - sans ossature </t>
  </si>
  <si>
    <t xml:space="preserve">Miroir 0,6m x 0,42m </t>
  </si>
  <si>
    <t>Encadrement pourtour de porte  - bois - dim indicative largeur 9 ou 12 cm - 5,16 ml par menuiserie env.</t>
  </si>
  <si>
    <t>Menuiseries intérieures</t>
  </si>
  <si>
    <t>Plafonds suspendus</t>
  </si>
  <si>
    <t>4.4</t>
  </si>
  <si>
    <t>4.5</t>
  </si>
  <si>
    <t>4.6</t>
  </si>
  <si>
    <t>4.7</t>
  </si>
  <si>
    <t>4.8</t>
  </si>
  <si>
    <t>4.9</t>
  </si>
  <si>
    <t>4.10</t>
  </si>
  <si>
    <t>5.3</t>
  </si>
  <si>
    <t>6.1</t>
  </si>
  <si>
    <t>6.2</t>
  </si>
  <si>
    <t>6.3</t>
  </si>
  <si>
    <t>7.1</t>
  </si>
  <si>
    <t>8.1</t>
  </si>
  <si>
    <t>8.2</t>
  </si>
  <si>
    <t>8.3</t>
  </si>
  <si>
    <t>Plots béton circulaires Diam. 44cm - hauteurs variables</t>
  </si>
  <si>
    <t>Escaliers</t>
  </si>
  <si>
    <t>Patios</t>
  </si>
  <si>
    <t>2.4</t>
  </si>
  <si>
    <t>2.5</t>
  </si>
  <si>
    <t>Quantité</t>
  </si>
  <si>
    <t>Masse (T)</t>
  </si>
  <si>
    <r>
      <t xml:space="preserve">Ensemble porte vitrage sécurit 2 vanteaux, vitrages fixes et imposte vitré - aluminium - Dimensions : Vantaux : 2 x 0,65 m x 2,05 ht + 2 chasis fixe verre 0,15 x 1,95 m + imposte vitré 0,50 x 2,16 m - ep 5,5 cm - TYPE 4- </t>
    </r>
    <r>
      <rPr>
        <b/>
        <sz val="11"/>
        <color theme="1"/>
        <rFont val="Century Gothic"/>
        <family val="2"/>
      </rPr>
      <t>Ouvrant + Dormant</t>
    </r>
  </si>
  <si>
    <r>
      <t xml:space="preserve">Ensemble porte vitrage sécurit 2 vanteaux, vitrages fixes et imposte vitré - aluminium - Dimensions : Vantaux : 2 x 0,65 m x 2,05 ht + 2 chasis fixe verre 0,50 x 1,95 m et imposte vitré 0,50 x 2,85 m - ep 5,5 cm - TYPE 3 - </t>
    </r>
    <r>
      <rPr>
        <b/>
        <sz val="11"/>
        <color theme="1"/>
        <rFont val="Century Gothic"/>
        <family val="2"/>
      </rPr>
      <t>Ouvrant + Dormant</t>
    </r>
  </si>
  <si>
    <r>
      <t xml:space="preserve">Ensemble porte vitrage sécurit 2 vanteaux - aluminium - Dimensions :  2 x 0,65 m x 1,855 ht  - ep 5,5 cm - TYPE 1 </t>
    </r>
    <r>
      <rPr>
        <b/>
        <sz val="11"/>
        <color theme="1"/>
        <rFont val="Century Gothic"/>
        <family val="2"/>
      </rPr>
      <t>- Ouvrant + Dormant</t>
    </r>
  </si>
  <si>
    <r>
      <t xml:space="preserve">Porte 0,835 x 2.03 m - bois - âme pleine + parement MDF - huisserie bois +  quincaillerie - </t>
    </r>
    <r>
      <rPr>
        <b/>
        <sz val="11"/>
        <color theme="1"/>
        <rFont val="Century Gothic"/>
        <family val="2"/>
      </rPr>
      <t>Ouvrant seul</t>
    </r>
  </si>
  <si>
    <t>Lot Etanchéité</t>
  </si>
  <si>
    <t>Cloison / Doublage</t>
  </si>
  <si>
    <t>Dalles béton circulaires Diam. 44cm - épaisseur supposée 5 cm</t>
  </si>
  <si>
    <t>Etat d'avancement</t>
  </si>
  <si>
    <t>Ecart</t>
  </si>
  <si>
    <t>Remarque</t>
  </si>
  <si>
    <t>%</t>
  </si>
  <si>
    <t>Réemploi in-situ - Batiment T</t>
  </si>
  <si>
    <t>Réemploi in-situ - ENTPE</t>
  </si>
  <si>
    <t>Poids
(T)</t>
  </si>
  <si>
    <t>ENTPE
Réhabilitation et restructuration du Bâtiment T – Vaulx en Velin (69)
Lot 02 - Curage - Annexe Réemploi - Annexe 3 - Tableau de suivi du réemploi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</si>
</sst>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5" formatCode="0.0%"/>
  </numFmts>
  <fonts count="8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Century Gothic"/>
      <family val="2"/>
    </font>
    <font>
      <sz val="11"/>
      <color theme="1"/>
      <name val="Century Gothic"/>
      <family val="2"/>
    </font>
    <font>
      <sz val="11"/>
      <color theme="1"/>
      <name val="Aptos Narrow"/>
      <family val="2"/>
    </font>
    <font>
      <sz val="8"/>
      <name val="Aptos Narrow"/>
      <family val="2"/>
      <scheme val="minor"/>
    </font>
    <font>
      <sz val="10"/>
      <color theme="1"/>
      <name val="Century Gothic"/>
      <family val="2"/>
    </font>
    <font>
      <b/>
      <sz val="10"/>
      <color rgb="FF000000"/>
      <name val="Century Gothic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499984740745262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09">
    <xf numFmtId="0" fontId="0" fillId="0" borderId="0" xfId="0"/>
    <xf numFmtId="0" fontId="3" fillId="0" borderId="0" xfId="0" applyFont="1" applyAlignment="1">
      <alignment wrapText="1"/>
    </xf>
    <xf numFmtId="0" fontId="3" fillId="0" borderId="0" xfId="0" applyFont="1" applyAlignment="1">
      <alignment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top" wrapText="1"/>
    </xf>
    <xf numFmtId="0" fontId="3" fillId="0" borderId="5" xfId="0" applyFont="1" applyBorder="1" applyAlignment="1">
      <alignment vertical="top" wrapText="1"/>
    </xf>
    <xf numFmtId="0" fontId="3" fillId="0" borderId="6" xfId="0" applyFont="1" applyBorder="1" applyAlignment="1">
      <alignment horizontal="center" vertical="top" wrapText="1"/>
    </xf>
    <xf numFmtId="0" fontId="3" fillId="0" borderId="0" xfId="0" applyFont="1" applyAlignment="1">
      <alignment vertical="top" wrapText="1"/>
    </xf>
    <xf numFmtId="0" fontId="2" fillId="3" borderId="4" xfId="0" applyFont="1" applyFill="1" applyBorder="1" applyAlignment="1">
      <alignment horizontal="center" vertical="top" wrapText="1"/>
    </xf>
    <xf numFmtId="0" fontId="2" fillId="3" borderId="5" xfId="0" applyFont="1" applyFill="1" applyBorder="1" applyAlignment="1">
      <alignment vertical="top" wrapText="1"/>
    </xf>
    <xf numFmtId="0" fontId="3" fillId="3" borderId="4" xfId="0" applyFont="1" applyFill="1" applyBorder="1" applyAlignment="1">
      <alignment horizontal="center" vertical="top" wrapText="1"/>
    </xf>
    <xf numFmtId="0" fontId="3" fillId="3" borderId="6" xfId="0" applyFont="1" applyFill="1" applyBorder="1" applyAlignment="1">
      <alignment horizontal="center" vertical="top" wrapText="1"/>
    </xf>
    <xf numFmtId="0" fontId="2" fillId="3" borderId="6" xfId="0" applyFont="1" applyFill="1" applyBorder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wrapTex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3" fillId="3" borderId="11" xfId="0" applyFont="1" applyFill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top" wrapText="1"/>
    </xf>
    <xf numFmtId="0" fontId="3" fillId="3" borderId="11" xfId="0" applyFont="1" applyFill="1" applyBorder="1" applyAlignment="1">
      <alignment horizontal="center" vertical="top" wrapText="1"/>
    </xf>
    <xf numFmtId="0" fontId="2" fillId="3" borderId="11" xfId="0" applyFont="1" applyFill="1" applyBorder="1" applyAlignment="1">
      <alignment horizontal="center" vertical="top" wrapText="1"/>
    </xf>
    <xf numFmtId="0" fontId="3" fillId="0" borderId="13" xfId="0" applyFont="1" applyBorder="1" applyAlignment="1">
      <alignment horizontal="center" vertical="top" wrapText="1"/>
    </xf>
    <xf numFmtId="0" fontId="2" fillId="0" borderId="14" xfId="0" applyFont="1" applyBorder="1" applyAlignment="1">
      <alignment horizontal="center" wrapText="1"/>
    </xf>
    <xf numFmtId="0" fontId="2" fillId="0" borderId="14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top" wrapText="1"/>
    </xf>
    <xf numFmtId="0" fontId="2" fillId="0" borderId="14" xfId="0" applyFont="1" applyBorder="1" applyAlignment="1">
      <alignment horizontal="center" vertical="top" wrapText="1"/>
    </xf>
    <xf numFmtId="0" fontId="3" fillId="0" borderId="14" xfId="0" applyFont="1" applyBorder="1" applyAlignment="1">
      <alignment horizont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top" wrapText="1"/>
    </xf>
    <xf numFmtId="0" fontId="3" fillId="0" borderId="9" xfId="0" applyFont="1" applyBorder="1" applyAlignment="1">
      <alignment horizontal="center" vertical="top" wrapText="1"/>
    </xf>
    <xf numFmtId="0" fontId="3" fillId="0" borderId="12" xfId="0" applyFont="1" applyBorder="1" applyAlignment="1">
      <alignment horizontal="center" vertical="top" wrapText="1"/>
    </xf>
    <xf numFmtId="0" fontId="3" fillId="4" borderId="15" xfId="0" applyFont="1" applyFill="1" applyBorder="1" applyAlignment="1">
      <alignment horizontal="center" vertical="top" wrapText="1"/>
    </xf>
    <xf numFmtId="0" fontId="3" fillId="4" borderId="6" xfId="0" applyFont="1" applyFill="1" applyBorder="1" applyAlignment="1">
      <alignment horizontal="center" vertical="top" wrapText="1"/>
    </xf>
    <xf numFmtId="0" fontId="3" fillId="4" borderId="4" xfId="0" applyFont="1" applyFill="1" applyBorder="1" applyAlignment="1">
      <alignment vertical="top" wrapText="1"/>
    </xf>
    <xf numFmtId="0" fontId="3" fillId="4" borderId="5" xfId="0" applyFont="1" applyFill="1" applyBorder="1" applyAlignment="1">
      <alignment vertical="top" wrapText="1"/>
    </xf>
    <xf numFmtId="0" fontId="3" fillId="0" borderId="4" xfId="0" applyFont="1" applyBorder="1" applyAlignment="1">
      <alignment vertical="top" wrapText="1"/>
    </xf>
    <xf numFmtId="0" fontId="3" fillId="4" borderId="4" xfId="0" applyFont="1" applyFill="1" applyBorder="1" applyAlignment="1">
      <alignment vertical="center" wrapText="1"/>
    </xf>
    <xf numFmtId="0" fontId="3" fillId="4" borderId="5" xfId="0" applyFont="1" applyFill="1" applyBorder="1" applyAlignment="1">
      <alignment vertical="center" wrapText="1"/>
    </xf>
    <xf numFmtId="0" fontId="3" fillId="4" borderId="16" xfId="0" applyFont="1" applyFill="1" applyBorder="1" applyAlignment="1">
      <alignment wrapText="1"/>
    </xf>
    <xf numFmtId="0" fontId="3" fillId="4" borderId="17" xfId="0" applyFont="1" applyFill="1" applyBorder="1" applyAlignment="1">
      <alignment horizontal="center" vertical="top" wrapText="1"/>
    </xf>
    <xf numFmtId="0" fontId="3" fillId="4" borderId="18" xfId="0" applyFont="1" applyFill="1" applyBorder="1" applyAlignment="1">
      <alignment wrapText="1"/>
    </xf>
    <xf numFmtId="0" fontId="3" fillId="4" borderId="19" xfId="0" applyFont="1" applyFill="1" applyBorder="1" applyAlignment="1">
      <alignment vertical="top" wrapText="1"/>
    </xf>
    <xf numFmtId="0" fontId="3" fillId="4" borderId="20" xfId="0" applyFont="1" applyFill="1" applyBorder="1" applyAlignment="1">
      <alignment vertical="top" wrapText="1"/>
    </xf>
    <xf numFmtId="0" fontId="3" fillId="3" borderId="15" xfId="0" applyFont="1" applyFill="1" applyBorder="1" applyAlignment="1">
      <alignment horizontal="center" vertical="top" wrapText="1"/>
    </xf>
    <xf numFmtId="0" fontId="2" fillId="2" borderId="16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wrapText="1"/>
    </xf>
    <xf numFmtId="0" fontId="2" fillId="3" borderId="19" xfId="0" applyFont="1" applyFill="1" applyBorder="1" applyAlignment="1">
      <alignment horizontal="center" vertical="top" wrapText="1"/>
    </xf>
    <xf numFmtId="0" fontId="2" fillId="3" borderId="20" xfId="0" applyFont="1" applyFill="1" applyBorder="1" applyAlignment="1">
      <alignment vertical="top" wrapText="1"/>
    </xf>
    <xf numFmtId="0" fontId="3" fillId="3" borderId="19" xfId="0" applyFont="1" applyFill="1" applyBorder="1" applyAlignment="1">
      <alignment horizontal="center" vertical="top" wrapText="1"/>
    </xf>
    <xf numFmtId="0" fontId="2" fillId="0" borderId="4" xfId="0" applyFont="1" applyBorder="1" applyAlignment="1">
      <alignment vertical="top" wrapText="1"/>
    </xf>
    <xf numFmtId="0" fontId="3" fillId="0" borderId="8" xfId="0" applyFont="1" applyBorder="1" applyAlignment="1">
      <alignment vertical="top" wrapText="1"/>
    </xf>
    <xf numFmtId="0" fontId="6" fillId="0" borderId="0" xfId="0" applyFont="1"/>
    <xf numFmtId="0" fontId="6" fillId="0" borderId="21" xfId="0" applyFont="1" applyBorder="1" applyAlignment="1">
      <alignment horizontal="right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wrapText="1"/>
    </xf>
    <xf numFmtId="0" fontId="2" fillId="2" borderId="3" xfId="0" applyFont="1" applyFill="1" applyBorder="1" applyAlignment="1">
      <alignment horizontal="center" wrapText="1"/>
    </xf>
    <xf numFmtId="0" fontId="2" fillId="2" borderId="2" xfId="0" applyFont="1" applyFill="1" applyBorder="1" applyAlignment="1">
      <alignment horizontal="center" wrapText="1"/>
    </xf>
    <xf numFmtId="0" fontId="2" fillId="2" borderId="10" xfId="0" applyFont="1" applyFill="1" applyBorder="1" applyAlignment="1">
      <alignment horizont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wrapText="1"/>
    </xf>
    <xf numFmtId="0" fontId="3" fillId="3" borderId="17" xfId="0" applyFont="1" applyFill="1" applyBorder="1" applyAlignment="1">
      <alignment horizontal="center" wrapText="1"/>
    </xf>
    <xf numFmtId="0" fontId="3" fillId="3" borderId="20" xfId="0" applyFont="1" applyFill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3" fillId="3" borderId="5" xfId="0" applyFont="1" applyFill="1" applyBorder="1" applyAlignment="1">
      <alignment horizontal="center" vertical="top" wrapText="1"/>
    </xf>
    <xf numFmtId="0" fontId="2" fillId="3" borderId="5" xfId="0" applyFont="1" applyFill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top" wrapText="1"/>
    </xf>
    <xf numFmtId="0" fontId="3" fillId="3" borderId="16" xfId="0" applyFont="1" applyFill="1" applyBorder="1" applyAlignment="1">
      <alignment horizontal="center" vertical="top" wrapText="1"/>
    </xf>
    <xf numFmtId="0" fontId="2" fillId="3" borderId="18" xfId="0" applyFont="1" applyFill="1" applyBorder="1" applyAlignment="1">
      <alignment vertical="top" wrapText="1"/>
    </xf>
    <xf numFmtId="0" fontId="3" fillId="3" borderId="22" xfId="0" applyFont="1" applyFill="1" applyBorder="1" applyAlignment="1">
      <alignment horizontal="center" wrapText="1"/>
    </xf>
    <xf numFmtId="0" fontId="3" fillId="3" borderId="18" xfId="0" applyFont="1" applyFill="1" applyBorder="1" applyAlignment="1">
      <alignment horizontal="center" wrapText="1"/>
    </xf>
    <xf numFmtId="0" fontId="3" fillId="0" borderId="0" xfId="0" applyFont="1" applyAlignment="1">
      <alignment horizontal="center" vertical="center"/>
    </xf>
    <xf numFmtId="0" fontId="3" fillId="4" borderId="20" xfId="0" applyFont="1" applyFill="1" applyBorder="1" applyAlignment="1">
      <alignment horizontal="center" vertical="top" wrapText="1"/>
    </xf>
    <xf numFmtId="0" fontId="3" fillId="4" borderId="5" xfId="0" applyFont="1" applyFill="1" applyBorder="1" applyAlignment="1">
      <alignment horizontal="center" vertical="top" wrapText="1"/>
    </xf>
    <xf numFmtId="0" fontId="3" fillId="4" borderId="18" xfId="0" applyFont="1" applyFill="1" applyBorder="1" applyAlignment="1">
      <alignment horizontal="center" vertical="top" wrapText="1"/>
    </xf>
    <xf numFmtId="0" fontId="7" fillId="2" borderId="23" xfId="0" applyFont="1" applyFill="1" applyBorder="1" applyAlignment="1">
      <alignment horizontal="center" vertical="center" wrapText="1"/>
    </xf>
    <xf numFmtId="0" fontId="7" fillId="2" borderId="25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7" fillId="2" borderId="24" xfId="0" applyFont="1" applyFill="1" applyBorder="1" applyAlignment="1">
      <alignment horizontal="center" vertical="center" wrapText="1"/>
    </xf>
    <xf numFmtId="0" fontId="7" fillId="2" borderId="26" xfId="0" applyFont="1" applyFill="1" applyBorder="1" applyAlignment="1">
      <alignment horizontal="center" vertical="center" wrapText="1"/>
    </xf>
    <xf numFmtId="0" fontId="7" fillId="2" borderId="29" xfId="0" applyFont="1" applyFill="1" applyBorder="1" applyAlignment="1">
      <alignment horizontal="center" vertical="center" wrapText="1"/>
    </xf>
    <xf numFmtId="0" fontId="7" fillId="2" borderId="27" xfId="0" applyFont="1" applyFill="1" applyBorder="1" applyAlignment="1">
      <alignment horizontal="center" vertical="center" wrapText="1"/>
    </xf>
    <xf numFmtId="0" fontId="7" fillId="2" borderId="28" xfId="0" applyFont="1" applyFill="1" applyBorder="1" applyAlignment="1">
      <alignment horizontal="center" vertical="center" wrapText="1"/>
    </xf>
    <xf numFmtId="0" fontId="2" fillId="2" borderId="25" xfId="0" applyFont="1" applyFill="1" applyBorder="1" applyAlignment="1">
      <alignment horizontal="center" wrapText="1"/>
    </xf>
    <xf numFmtId="0" fontId="2" fillId="2" borderId="30" xfId="0" applyFont="1" applyFill="1" applyBorder="1" applyAlignment="1">
      <alignment horizontal="center" wrapText="1"/>
    </xf>
    <xf numFmtId="9" fontId="6" fillId="0" borderId="0" xfId="2" applyFont="1"/>
    <xf numFmtId="9" fontId="2" fillId="2" borderId="17" xfId="2" applyFont="1" applyFill="1" applyBorder="1" applyAlignment="1">
      <alignment horizontal="center" vertical="center" wrapText="1"/>
    </xf>
    <xf numFmtId="9" fontId="3" fillId="4" borderId="15" xfId="2" applyFont="1" applyFill="1" applyBorder="1" applyAlignment="1">
      <alignment horizontal="center" vertical="top" wrapText="1"/>
    </xf>
    <xf numFmtId="9" fontId="3" fillId="0" borderId="6" xfId="2" applyFont="1" applyBorder="1" applyAlignment="1">
      <alignment horizontal="center" vertical="top" wrapText="1"/>
    </xf>
    <xf numFmtId="9" fontId="3" fillId="4" borderId="6" xfId="2" applyFont="1" applyFill="1" applyBorder="1" applyAlignment="1">
      <alignment horizontal="center" vertical="top" wrapText="1"/>
    </xf>
    <xf numFmtId="9" fontId="3" fillId="4" borderId="17" xfId="2" applyFont="1" applyFill="1" applyBorder="1" applyAlignment="1">
      <alignment horizontal="center" vertical="top" wrapText="1"/>
    </xf>
    <xf numFmtId="9" fontId="3" fillId="0" borderId="0" xfId="2" applyFont="1" applyAlignment="1">
      <alignment wrapText="1"/>
    </xf>
    <xf numFmtId="43" fontId="3" fillId="0" borderId="6" xfId="1" applyFont="1" applyBorder="1" applyAlignment="1">
      <alignment horizontal="center" vertical="top" wrapText="1"/>
    </xf>
    <xf numFmtId="43" fontId="3" fillId="4" borderId="6" xfId="1" applyFont="1" applyFill="1" applyBorder="1" applyAlignment="1">
      <alignment horizontal="center" vertical="top" wrapText="1"/>
    </xf>
    <xf numFmtId="0" fontId="3" fillId="5" borderId="6" xfId="0" applyFont="1" applyFill="1" applyBorder="1" applyAlignment="1">
      <alignment horizontal="center" vertical="top" wrapText="1"/>
    </xf>
    <xf numFmtId="9" fontId="3" fillId="5" borderId="6" xfId="2" applyFont="1" applyFill="1" applyBorder="1" applyAlignment="1">
      <alignment horizontal="center" vertical="top" wrapText="1"/>
    </xf>
    <xf numFmtId="43" fontId="3" fillId="5" borderId="6" xfId="1" applyFont="1" applyFill="1" applyBorder="1" applyAlignment="1">
      <alignment horizontal="center" vertical="top" wrapText="1"/>
    </xf>
    <xf numFmtId="43" fontId="3" fillId="4" borderId="17" xfId="1" applyFont="1" applyFill="1" applyBorder="1" applyAlignment="1">
      <alignment horizontal="center" vertical="top" wrapText="1"/>
    </xf>
    <xf numFmtId="165" fontId="3" fillId="4" borderId="17" xfId="2" applyNumberFormat="1" applyFont="1" applyFill="1" applyBorder="1" applyAlignment="1">
      <alignment horizontal="center" vertical="top" wrapText="1"/>
    </xf>
  </cellXfs>
  <cellStyles count="3">
    <cellStyle name="Milliers" xfId="1" builtinId="3"/>
    <cellStyle name="Normal" xfId="0" builtinId="0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54428</xdr:rowOff>
    </xdr:from>
    <xdr:to>
      <xdr:col>1</xdr:col>
      <xdr:colOff>738188</xdr:colOff>
      <xdr:row>0</xdr:row>
      <xdr:rowOff>668415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id="{E2DA86AE-0020-4984-AE82-76821AF4595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54428"/>
          <a:ext cx="1089422" cy="613987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Jessica CAMPART" id="{E1B382C7-007C-4F1C-A63A-9FEC19AB6DA3}" userId="S::jessica.campart@lei.fr::02ff0073-f2f8-4437-a3d1-72f83a8c39b5" providerId="AD"/>
</personList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B11" dT="2026-01-21T14:58:07.06" personId="{E1B382C7-007C-4F1C-A63A-9FEC19AB6DA3}" id="{E3BFD19B-9FF7-43D8-B9C4-C9A3BA9D5D9A}">
    <text>5.16m par unité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microsoft.com/office/2017/10/relationships/threadedComment" Target="../threadedComments/threadedComment1.xml"/><Relationship Id="rId5" Type="http://schemas.openxmlformats.org/officeDocument/2006/relationships/comments" Target="../comments1.xml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3CB43B-3EEC-45C5-87DE-0C5EBB9AFA08}">
  <dimension ref="A1:Z42"/>
  <sheetViews>
    <sheetView tabSelected="1" zoomScale="85" zoomScaleNormal="85" zoomScaleSheetLayoutView="40" workbookViewId="0">
      <selection activeCell="D8" sqref="D8"/>
    </sheetView>
  </sheetViews>
  <sheetFormatPr baseColWidth="10" defaultRowHeight="16.5" x14ac:dyDescent="0.3"/>
  <cols>
    <col min="1" max="1" width="6.7109375" style="18" customWidth="1"/>
    <col min="2" max="2" width="70.28515625" style="12" customWidth="1"/>
    <col min="3" max="3" width="9.28515625" style="19" customWidth="1"/>
    <col min="4" max="4" width="12.140625" style="19" customWidth="1"/>
    <col min="5" max="5" width="10.42578125" style="19" customWidth="1"/>
    <col min="6" max="6" width="18.140625" style="19" customWidth="1"/>
    <col min="7" max="7" width="15.140625" style="19" customWidth="1"/>
    <col min="8" max="8" width="11.140625" style="19" customWidth="1"/>
    <col min="9" max="12" width="9" style="19" customWidth="1"/>
    <col min="13" max="13" width="2.85546875" style="19" customWidth="1"/>
    <col min="14" max="14" width="9.85546875" style="1" customWidth="1"/>
    <col min="15" max="15" width="9.85546875" style="101" customWidth="1"/>
    <col min="16" max="17" width="9.85546875" style="1" customWidth="1"/>
    <col min="18" max="18" width="9.85546875" style="101" customWidth="1"/>
    <col min="19" max="19" width="9.85546875" style="1" customWidth="1"/>
    <col min="20" max="20" width="11.42578125" style="1"/>
    <col min="21" max="21" width="19" style="1" customWidth="1"/>
    <col min="22" max="22" width="2.85546875" customWidth="1"/>
    <col min="23" max="23" width="14.7109375" customWidth="1"/>
    <col min="26" max="26" width="37.7109375" customWidth="1"/>
    <col min="27" max="16384" width="11.42578125" style="1"/>
  </cols>
  <sheetData>
    <row r="1" spans="1:26" s="58" customFormat="1" ht="54.75" customHeight="1" x14ac:dyDescent="0.25">
      <c r="A1" s="59" t="s">
        <v>113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O1" s="95"/>
      <c r="R1" s="95"/>
      <c r="V1"/>
      <c r="W1"/>
      <c r="X1"/>
      <c r="Y1"/>
      <c r="Z1"/>
    </row>
    <row r="2" spans="1:26" ht="17.25" customHeight="1" x14ac:dyDescent="0.3">
      <c r="A2" s="62" t="s">
        <v>0</v>
      </c>
      <c r="B2" s="60" t="s">
        <v>1</v>
      </c>
      <c r="C2" s="67" t="s">
        <v>2</v>
      </c>
      <c r="D2" s="67"/>
      <c r="E2" s="67"/>
      <c r="F2" s="67"/>
      <c r="G2" s="67"/>
      <c r="H2" s="67"/>
      <c r="I2" s="64" t="s">
        <v>3</v>
      </c>
      <c r="J2" s="65"/>
      <c r="K2" s="65"/>
      <c r="L2" s="66"/>
      <c r="M2" s="27"/>
      <c r="N2" s="93" t="s">
        <v>110</v>
      </c>
      <c r="O2" s="67"/>
      <c r="P2" s="94"/>
      <c r="Q2" s="93" t="s">
        <v>111</v>
      </c>
      <c r="R2" s="67"/>
      <c r="S2" s="94"/>
      <c r="T2" s="68" t="s">
        <v>42</v>
      </c>
      <c r="U2" s="60" t="s">
        <v>43</v>
      </c>
      <c r="W2" s="85" t="s">
        <v>106</v>
      </c>
      <c r="X2" s="86" t="s">
        <v>107</v>
      </c>
      <c r="Y2" s="87"/>
      <c r="Z2" s="88" t="s">
        <v>108</v>
      </c>
    </row>
    <row r="3" spans="1:26" s="2" customFormat="1" ht="55.5" customHeight="1" x14ac:dyDescent="0.25">
      <c r="A3" s="63"/>
      <c r="B3" s="61"/>
      <c r="C3" s="51" t="s">
        <v>4</v>
      </c>
      <c r="D3" s="51" t="s">
        <v>97</v>
      </c>
      <c r="E3" s="51" t="s">
        <v>98</v>
      </c>
      <c r="F3" s="51" t="s">
        <v>5</v>
      </c>
      <c r="G3" s="51" t="s">
        <v>6</v>
      </c>
      <c r="H3" s="51" t="s">
        <v>7</v>
      </c>
      <c r="I3" s="50" t="s">
        <v>8</v>
      </c>
      <c r="J3" s="51" t="s">
        <v>9</v>
      </c>
      <c r="K3" s="51" t="s">
        <v>10</v>
      </c>
      <c r="L3" s="52" t="s">
        <v>11</v>
      </c>
      <c r="M3" s="28"/>
      <c r="N3" s="51" t="s">
        <v>97</v>
      </c>
      <c r="O3" s="96" t="s">
        <v>109</v>
      </c>
      <c r="P3" s="51" t="s">
        <v>112</v>
      </c>
      <c r="Q3" s="51" t="s">
        <v>97</v>
      </c>
      <c r="R3" s="96" t="s">
        <v>109</v>
      </c>
      <c r="S3" s="51" t="s">
        <v>112</v>
      </c>
      <c r="T3" s="69"/>
      <c r="U3" s="61"/>
      <c r="V3"/>
      <c r="W3" s="90"/>
      <c r="X3" s="91" t="s">
        <v>97</v>
      </c>
      <c r="Y3" s="92" t="s">
        <v>109</v>
      </c>
      <c r="Z3" s="89"/>
    </row>
    <row r="4" spans="1:26" s="12" customFormat="1" ht="17.25" customHeight="1" x14ac:dyDescent="0.25">
      <c r="A4" s="53">
        <v>1</v>
      </c>
      <c r="B4" s="54" t="s">
        <v>104</v>
      </c>
      <c r="C4" s="49"/>
      <c r="D4" s="49"/>
      <c r="E4" s="49"/>
      <c r="F4" s="49"/>
      <c r="G4" s="49"/>
      <c r="H4" s="49"/>
      <c r="I4" s="55"/>
      <c r="J4" s="49"/>
      <c r="K4" s="49"/>
      <c r="L4" s="72"/>
      <c r="M4" s="30"/>
      <c r="N4" s="37"/>
      <c r="O4" s="97"/>
      <c r="P4" s="37"/>
      <c r="Q4" s="37"/>
      <c r="R4" s="97"/>
      <c r="S4" s="37"/>
      <c r="T4" s="37"/>
      <c r="U4" s="48"/>
      <c r="V4"/>
      <c r="W4" s="47"/>
      <c r="X4" s="37"/>
      <c r="Y4" s="37"/>
      <c r="Z4" s="82"/>
    </row>
    <row r="5" spans="1:26" s="12" customFormat="1" ht="25.5" customHeight="1" x14ac:dyDescent="0.25">
      <c r="A5" s="9" t="s">
        <v>13</v>
      </c>
      <c r="B5" s="10" t="s">
        <v>53</v>
      </c>
      <c r="C5" s="23" t="s">
        <v>45</v>
      </c>
      <c r="D5" s="11">
        <f>379+339</f>
        <v>718</v>
      </c>
      <c r="E5" s="11">
        <f>75.8+67.8</f>
        <v>143.6</v>
      </c>
      <c r="F5" s="11" t="s">
        <v>14</v>
      </c>
      <c r="G5" s="11" t="s">
        <v>15</v>
      </c>
      <c r="H5" s="11" t="s">
        <v>40</v>
      </c>
      <c r="I5" s="9">
        <v>0</v>
      </c>
      <c r="J5" s="11">
        <v>80</v>
      </c>
      <c r="K5" s="11">
        <v>20</v>
      </c>
      <c r="L5" s="73">
        <v>0</v>
      </c>
      <c r="M5" s="30"/>
      <c r="N5" s="11">
        <v>78</v>
      </c>
      <c r="O5" s="98">
        <v>0.10863509749303621</v>
      </c>
      <c r="P5" s="11">
        <v>15.6</v>
      </c>
      <c r="Q5" s="104"/>
      <c r="R5" s="105"/>
      <c r="S5" s="104"/>
      <c r="T5" s="11">
        <f>+N5+Q5</f>
        <v>78</v>
      </c>
      <c r="U5" s="10" t="s">
        <v>55</v>
      </c>
      <c r="V5"/>
      <c r="W5" s="41"/>
      <c r="X5" s="11"/>
      <c r="Y5" s="11"/>
      <c r="Z5" s="73"/>
    </row>
    <row r="6" spans="1:26" s="12" customFormat="1" ht="17.25" customHeight="1" x14ac:dyDescent="0.25">
      <c r="A6" s="13">
        <v>2</v>
      </c>
      <c r="B6" s="14" t="s">
        <v>75</v>
      </c>
      <c r="C6" s="24"/>
      <c r="D6" s="16"/>
      <c r="E6" s="16"/>
      <c r="F6" s="16"/>
      <c r="G6" s="16"/>
      <c r="H6" s="16"/>
      <c r="I6" s="15"/>
      <c r="J6" s="16"/>
      <c r="K6" s="16"/>
      <c r="L6" s="74"/>
      <c r="M6" s="30"/>
      <c r="N6" s="38"/>
      <c r="O6" s="99"/>
      <c r="P6" s="38"/>
      <c r="Q6" s="38"/>
      <c r="R6" s="99"/>
      <c r="S6" s="38"/>
      <c r="T6" s="38"/>
      <c r="U6" s="40"/>
      <c r="V6"/>
      <c r="W6" s="39"/>
      <c r="X6" s="38"/>
      <c r="Y6" s="38"/>
      <c r="Z6" s="83"/>
    </row>
    <row r="7" spans="1:26" s="12" customFormat="1" ht="65.25" customHeight="1" x14ac:dyDescent="0.25">
      <c r="A7" s="9" t="s">
        <v>26</v>
      </c>
      <c r="B7" s="10" t="s">
        <v>99</v>
      </c>
      <c r="C7" s="23" t="s">
        <v>44</v>
      </c>
      <c r="D7" s="11">
        <v>4</v>
      </c>
      <c r="E7" s="11">
        <f>0.462*2</f>
        <v>0.92400000000000004</v>
      </c>
      <c r="F7" s="11" t="s">
        <v>14</v>
      </c>
      <c r="G7" s="11" t="s">
        <v>52</v>
      </c>
      <c r="H7" s="11" t="s">
        <v>29</v>
      </c>
      <c r="I7" s="9">
        <v>0</v>
      </c>
      <c r="J7" s="11">
        <v>80</v>
      </c>
      <c r="K7" s="11">
        <v>20</v>
      </c>
      <c r="L7" s="73">
        <v>0</v>
      </c>
      <c r="M7" s="30"/>
      <c r="N7" s="104"/>
      <c r="O7" s="105"/>
      <c r="P7" s="104"/>
      <c r="Q7" s="11">
        <v>4</v>
      </c>
      <c r="R7" s="98">
        <v>1</v>
      </c>
      <c r="S7" s="102">
        <v>0.92400000000000004</v>
      </c>
      <c r="T7" s="11">
        <f>+N7+Q7</f>
        <v>4</v>
      </c>
      <c r="U7" s="10" t="s">
        <v>55</v>
      </c>
      <c r="V7"/>
      <c r="W7" s="41"/>
      <c r="X7" s="11"/>
      <c r="Y7" s="11"/>
      <c r="Z7" s="73"/>
    </row>
    <row r="8" spans="1:26" s="12" customFormat="1" ht="65.25" customHeight="1" x14ac:dyDescent="0.25">
      <c r="A8" s="9" t="s">
        <v>28</v>
      </c>
      <c r="B8" s="10" t="s">
        <v>100</v>
      </c>
      <c r="C8" s="23" t="s">
        <v>44</v>
      </c>
      <c r="D8" s="11">
        <v>3</v>
      </c>
      <c r="E8" s="11">
        <v>0.9</v>
      </c>
      <c r="F8" s="11" t="s">
        <v>14</v>
      </c>
      <c r="G8" s="11" t="s">
        <v>52</v>
      </c>
      <c r="H8" s="11" t="s">
        <v>29</v>
      </c>
      <c r="I8" s="9">
        <v>0</v>
      </c>
      <c r="J8" s="11">
        <v>80</v>
      </c>
      <c r="K8" s="11">
        <v>20</v>
      </c>
      <c r="L8" s="73">
        <v>0</v>
      </c>
      <c r="M8" s="30"/>
      <c r="N8" s="104"/>
      <c r="O8" s="105"/>
      <c r="P8" s="104"/>
      <c r="Q8" s="11">
        <v>3</v>
      </c>
      <c r="R8" s="98">
        <v>1</v>
      </c>
      <c r="S8" s="102">
        <v>0.9</v>
      </c>
      <c r="T8" s="11">
        <f>+N8+Q8</f>
        <v>3</v>
      </c>
      <c r="U8" s="10" t="s">
        <v>55</v>
      </c>
      <c r="V8"/>
      <c r="W8" s="41"/>
      <c r="X8" s="11"/>
      <c r="Y8" s="11"/>
      <c r="Z8" s="73"/>
    </row>
    <row r="9" spans="1:26" s="12" customFormat="1" ht="35.25" customHeight="1" x14ac:dyDescent="0.25">
      <c r="A9" s="9" t="s">
        <v>30</v>
      </c>
      <c r="B9" s="10" t="s">
        <v>101</v>
      </c>
      <c r="C9" s="23" t="s">
        <v>44</v>
      </c>
      <c r="D9" s="11">
        <v>4</v>
      </c>
      <c r="E9" s="11">
        <f>0.281*2</f>
        <v>0.56200000000000006</v>
      </c>
      <c r="F9" s="11" t="s">
        <v>14</v>
      </c>
      <c r="G9" s="11" t="s">
        <v>93</v>
      </c>
      <c r="H9" s="11" t="s">
        <v>29</v>
      </c>
      <c r="I9" s="9">
        <v>0</v>
      </c>
      <c r="J9" s="11">
        <v>80</v>
      </c>
      <c r="K9" s="11">
        <v>20</v>
      </c>
      <c r="L9" s="73">
        <v>0</v>
      </c>
      <c r="M9" s="30"/>
      <c r="N9" s="104"/>
      <c r="O9" s="105"/>
      <c r="P9" s="104"/>
      <c r="Q9" s="11">
        <v>4</v>
      </c>
      <c r="R9" s="98">
        <v>1</v>
      </c>
      <c r="S9" s="102">
        <v>0.56200000000000006</v>
      </c>
      <c r="T9" s="11">
        <f>+N9+Q9</f>
        <v>4</v>
      </c>
      <c r="U9" s="10" t="s">
        <v>55</v>
      </c>
      <c r="V9"/>
      <c r="W9" s="41"/>
      <c r="X9" s="11"/>
      <c r="Y9" s="11"/>
      <c r="Z9" s="73"/>
    </row>
    <row r="10" spans="1:26" s="12" customFormat="1" ht="35.25" customHeight="1" x14ac:dyDescent="0.25">
      <c r="A10" s="9" t="s">
        <v>95</v>
      </c>
      <c r="B10" s="10" t="s">
        <v>102</v>
      </c>
      <c r="C10" s="23" t="s">
        <v>44</v>
      </c>
      <c r="D10" s="11">
        <f>36+32</f>
        <v>68</v>
      </c>
      <c r="E10" s="11">
        <f>61.02+54.24</f>
        <v>115.26</v>
      </c>
      <c r="F10" s="11" t="s">
        <v>14</v>
      </c>
      <c r="G10" s="11" t="s">
        <v>51</v>
      </c>
      <c r="H10" s="11" t="s">
        <v>29</v>
      </c>
      <c r="I10" s="9">
        <v>0</v>
      </c>
      <c r="J10" s="11">
        <v>80</v>
      </c>
      <c r="K10" s="11">
        <v>20</v>
      </c>
      <c r="L10" s="73">
        <v>0</v>
      </c>
      <c r="M10" s="30"/>
      <c r="N10" s="11">
        <v>18</v>
      </c>
      <c r="O10" s="98">
        <v>0.26470588235294118</v>
      </c>
      <c r="P10" s="102">
        <v>30.51</v>
      </c>
      <c r="Q10" s="104"/>
      <c r="R10" s="105"/>
      <c r="S10" s="104"/>
      <c r="T10" s="11">
        <f>+N10+Q10</f>
        <v>18</v>
      </c>
      <c r="U10" s="10" t="s">
        <v>55</v>
      </c>
      <c r="V10"/>
      <c r="W10" s="41"/>
      <c r="X10" s="11"/>
      <c r="Y10" s="11"/>
      <c r="Z10" s="73"/>
    </row>
    <row r="11" spans="1:26" s="12" customFormat="1" ht="35.25" customHeight="1" x14ac:dyDescent="0.25">
      <c r="A11" s="9" t="s">
        <v>96</v>
      </c>
      <c r="B11" s="10" t="s">
        <v>74</v>
      </c>
      <c r="C11" s="23" t="s">
        <v>46</v>
      </c>
      <c r="D11" s="11">
        <f>361.2+376.68</f>
        <v>737.88</v>
      </c>
      <c r="E11" s="11">
        <f>0.253+0.264</f>
        <v>0.51700000000000002</v>
      </c>
      <c r="F11" s="11" t="s">
        <v>14</v>
      </c>
      <c r="G11" s="33" t="s">
        <v>52</v>
      </c>
      <c r="H11" s="11" t="s">
        <v>29</v>
      </c>
      <c r="I11" s="9">
        <v>0</v>
      </c>
      <c r="J11" s="11">
        <v>80</v>
      </c>
      <c r="K11" s="11">
        <v>20</v>
      </c>
      <c r="L11" s="73">
        <v>0</v>
      </c>
      <c r="M11" s="30"/>
      <c r="N11" s="11">
        <v>186</v>
      </c>
      <c r="O11" s="98">
        <v>0.25207350788746136</v>
      </c>
      <c r="P11" s="102">
        <v>0.13032200357781754</v>
      </c>
      <c r="Q11" s="104"/>
      <c r="R11" s="105"/>
      <c r="S11" s="104"/>
      <c r="T11" s="11">
        <f>+N11+Q11</f>
        <v>186</v>
      </c>
      <c r="U11" s="10" t="s">
        <v>55</v>
      </c>
      <c r="V11"/>
      <c r="W11" s="41"/>
      <c r="X11" s="11"/>
      <c r="Y11" s="11"/>
      <c r="Z11" s="73"/>
    </row>
    <row r="12" spans="1:26" s="12" customFormat="1" ht="17.25" customHeight="1" x14ac:dyDescent="0.25">
      <c r="A12" s="13">
        <v>3</v>
      </c>
      <c r="B12" s="14" t="s">
        <v>76</v>
      </c>
      <c r="C12" s="25"/>
      <c r="D12" s="17"/>
      <c r="E12" s="17"/>
      <c r="F12" s="17"/>
      <c r="G12" s="17"/>
      <c r="H12" s="17"/>
      <c r="I12" s="13"/>
      <c r="J12" s="17"/>
      <c r="K12" s="17"/>
      <c r="L12" s="75"/>
      <c r="M12" s="31"/>
      <c r="N12" s="38"/>
      <c r="O12" s="99"/>
      <c r="P12" s="103"/>
      <c r="Q12" s="38"/>
      <c r="R12" s="99"/>
      <c r="S12" s="38"/>
      <c r="T12" s="38"/>
      <c r="U12" s="40"/>
      <c r="V12"/>
      <c r="W12" s="39"/>
      <c r="X12" s="38"/>
      <c r="Y12" s="38"/>
      <c r="Z12" s="83"/>
    </row>
    <row r="13" spans="1:26" s="12" customFormat="1" ht="35.25" customHeight="1" x14ac:dyDescent="0.25">
      <c r="A13" s="9" t="s">
        <v>32</v>
      </c>
      <c r="B13" s="10" t="s">
        <v>71</v>
      </c>
      <c r="C13" s="23" t="s">
        <v>45</v>
      </c>
      <c r="D13" s="11">
        <v>25.46</v>
      </c>
      <c r="E13" s="11">
        <v>0.127</v>
      </c>
      <c r="F13" s="11" t="s">
        <v>20</v>
      </c>
      <c r="G13" s="11" t="s">
        <v>24</v>
      </c>
      <c r="H13" s="11" t="s">
        <v>29</v>
      </c>
      <c r="I13" s="9">
        <v>0</v>
      </c>
      <c r="J13" s="11">
        <v>80</v>
      </c>
      <c r="K13" s="11">
        <v>20</v>
      </c>
      <c r="L13" s="73">
        <v>0</v>
      </c>
      <c r="M13" s="30"/>
      <c r="N13" s="104"/>
      <c r="O13" s="105"/>
      <c r="P13" s="106"/>
      <c r="Q13" s="11">
        <v>15</v>
      </c>
      <c r="R13" s="98">
        <v>0.58915946582875101</v>
      </c>
      <c r="S13" s="102">
        <v>7.4823252160251374E-2</v>
      </c>
      <c r="T13" s="11">
        <f>+N13+Q13</f>
        <v>15</v>
      </c>
      <c r="U13" s="10" t="s">
        <v>55</v>
      </c>
      <c r="V13"/>
      <c r="W13" s="41"/>
      <c r="X13" s="11"/>
      <c r="Y13" s="11"/>
      <c r="Z13" s="73"/>
    </row>
    <row r="14" spans="1:26" s="12" customFormat="1" ht="24" customHeight="1" x14ac:dyDescent="0.25">
      <c r="A14" s="9" t="s">
        <v>33</v>
      </c>
      <c r="B14" s="10" t="s">
        <v>72</v>
      </c>
      <c r="C14" s="23" t="s">
        <v>45</v>
      </c>
      <c r="D14" s="11">
        <v>12.07</v>
      </c>
      <c r="E14" s="11">
        <v>0.06</v>
      </c>
      <c r="F14" s="11" t="s">
        <v>17</v>
      </c>
      <c r="G14" s="11" t="s">
        <v>37</v>
      </c>
      <c r="H14" s="11" t="s">
        <v>29</v>
      </c>
      <c r="I14" s="9">
        <v>0</v>
      </c>
      <c r="J14" s="11">
        <v>80</v>
      </c>
      <c r="K14" s="11">
        <v>20</v>
      </c>
      <c r="L14" s="73">
        <v>0</v>
      </c>
      <c r="M14" s="30"/>
      <c r="N14" s="104"/>
      <c r="O14" s="105"/>
      <c r="P14" s="106"/>
      <c r="Q14" s="11">
        <v>7</v>
      </c>
      <c r="R14" s="98">
        <v>0.57995028997514497</v>
      </c>
      <c r="S14" s="102">
        <v>3.4797017398508698E-2</v>
      </c>
      <c r="T14" s="11">
        <f>+N14+Q14</f>
        <v>7</v>
      </c>
      <c r="U14" s="10" t="s">
        <v>55</v>
      </c>
      <c r="V14"/>
      <c r="W14" s="41"/>
      <c r="X14" s="11"/>
      <c r="Y14" s="11"/>
      <c r="Z14" s="73"/>
    </row>
    <row r="15" spans="1:26" s="2" customFormat="1" ht="17.25" customHeight="1" x14ac:dyDescent="0.25">
      <c r="A15" s="3">
        <v>4</v>
      </c>
      <c r="B15" s="4" t="s">
        <v>12</v>
      </c>
      <c r="C15" s="22"/>
      <c r="D15" s="5"/>
      <c r="E15" s="5"/>
      <c r="F15" s="5"/>
      <c r="G15" s="5"/>
      <c r="H15" s="8"/>
      <c r="I15" s="7"/>
      <c r="J15" s="8"/>
      <c r="K15" s="8"/>
      <c r="L15" s="6"/>
      <c r="M15" s="29"/>
      <c r="N15" s="38"/>
      <c r="O15" s="99"/>
      <c r="P15" s="103"/>
      <c r="Q15" s="38"/>
      <c r="R15" s="99"/>
      <c r="S15" s="38"/>
      <c r="T15" s="38"/>
      <c r="U15" s="43"/>
      <c r="V15"/>
      <c r="W15" s="42"/>
      <c r="X15" s="38"/>
      <c r="Y15" s="38"/>
      <c r="Z15" s="83"/>
    </row>
    <row r="16" spans="1:26" s="12" customFormat="1" ht="25.5" customHeight="1" x14ac:dyDescent="0.25">
      <c r="A16" s="9" t="s">
        <v>35</v>
      </c>
      <c r="B16" s="10" t="s">
        <v>56</v>
      </c>
      <c r="C16" s="23" t="s">
        <v>44</v>
      </c>
      <c r="D16" s="11">
        <v>3</v>
      </c>
      <c r="E16" s="11">
        <f>0.045*3</f>
        <v>0.13500000000000001</v>
      </c>
      <c r="F16" s="11" t="s">
        <v>14</v>
      </c>
      <c r="G16" s="11" t="s">
        <v>15</v>
      </c>
      <c r="H16" s="11" t="s">
        <v>16</v>
      </c>
      <c r="I16" s="9">
        <v>0</v>
      </c>
      <c r="J16" s="11">
        <v>100</v>
      </c>
      <c r="K16" s="11">
        <v>0</v>
      </c>
      <c r="L16" s="73">
        <v>0</v>
      </c>
      <c r="M16" s="30"/>
      <c r="N16" s="104"/>
      <c r="O16" s="105"/>
      <c r="P16" s="106"/>
      <c r="Q16" s="11">
        <v>3</v>
      </c>
      <c r="R16" s="98">
        <v>1</v>
      </c>
      <c r="S16" s="102">
        <v>0.13500000000000001</v>
      </c>
      <c r="T16" s="11">
        <f>+N16+Q16</f>
        <v>3</v>
      </c>
      <c r="U16" s="10" t="s">
        <v>55</v>
      </c>
      <c r="V16"/>
      <c r="W16" s="41"/>
      <c r="X16" s="11"/>
      <c r="Y16" s="11"/>
      <c r="Z16" s="73"/>
    </row>
    <row r="17" spans="1:26" s="12" customFormat="1" ht="24" customHeight="1" x14ac:dyDescent="0.25">
      <c r="A17" s="9" t="s">
        <v>36</v>
      </c>
      <c r="B17" s="10" t="s">
        <v>57</v>
      </c>
      <c r="C17" s="23" t="s">
        <v>44</v>
      </c>
      <c r="D17" s="11">
        <v>9</v>
      </c>
      <c r="E17" s="11">
        <v>7.0000000000000001E-3</v>
      </c>
      <c r="F17" s="11" t="s">
        <v>14</v>
      </c>
      <c r="G17" s="11" t="s">
        <v>15</v>
      </c>
      <c r="H17" s="11" t="s">
        <v>16</v>
      </c>
      <c r="I17" s="9">
        <v>0</v>
      </c>
      <c r="J17" s="11">
        <v>100</v>
      </c>
      <c r="K17" s="11">
        <v>0</v>
      </c>
      <c r="L17" s="73">
        <v>0</v>
      </c>
      <c r="M17" s="30"/>
      <c r="N17" s="11">
        <v>9</v>
      </c>
      <c r="O17" s="98">
        <v>1</v>
      </c>
      <c r="P17" s="102">
        <v>7.0000000000000001E-3</v>
      </c>
      <c r="Q17" s="104"/>
      <c r="R17" s="105"/>
      <c r="S17" s="104"/>
      <c r="T17" s="11">
        <f>+N17+Q17</f>
        <v>9</v>
      </c>
      <c r="U17" s="10" t="s">
        <v>55</v>
      </c>
      <c r="V17"/>
      <c r="W17" s="41"/>
      <c r="X17" s="11"/>
      <c r="Y17" s="11"/>
      <c r="Z17" s="73"/>
    </row>
    <row r="18" spans="1:26" s="12" customFormat="1" ht="24" customHeight="1" x14ac:dyDescent="0.25">
      <c r="A18" s="9" t="s">
        <v>77</v>
      </c>
      <c r="B18" s="10" t="s">
        <v>58</v>
      </c>
      <c r="C18" s="23" t="s">
        <v>44</v>
      </c>
      <c r="D18" s="11">
        <v>6</v>
      </c>
      <c r="E18" s="11">
        <v>2.5999999999999999E-2</v>
      </c>
      <c r="F18" s="11" t="s">
        <v>17</v>
      </c>
      <c r="G18" s="11" t="s">
        <v>18</v>
      </c>
      <c r="H18" s="11" t="s">
        <v>16</v>
      </c>
      <c r="I18" s="9">
        <v>0</v>
      </c>
      <c r="J18" s="11">
        <v>100</v>
      </c>
      <c r="K18" s="11">
        <v>0</v>
      </c>
      <c r="L18" s="73">
        <v>0</v>
      </c>
      <c r="M18" s="30"/>
      <c r="N18" s="104"/>
      <c r="O18" s="105"/>
      <c r="P18" s="104"/>
      <c r="Q18" s="11">
        <v>6</v>
      </c>
      <c r="R18" s="98">
        <v>1</v>
      </c>
      <c r="S18" s="102">
        <v>2.5999999999999999E-2</v>
      </c>
      <c r="T18" s="11">
        <f>+N18+Q18</f>
        <v>6</v>
      </c>
      <c r="U18" s="10" t="s">
        <v>55</v>
      </c>
      <c r="V18"/>
      <c r="W18" s="41"/>
      <c r="X18" s="11"/>
      <c r="Y18" s="11"/>
      <c r="Z18" s="73"/>
    </row>
    <row r="19" spans="1:26" s="12" customFormat="1" ht="24" customHeight="1" x14ac:dyDescent="0.25">
      <c r="A19" s="9" t="s">
        <v>78</v>
      </c>
      <c r="B19" s="10" t="s">
        <v>59</v>
      </c>
      <c r="C19" s="23" t="s">
        <v>44</v>
      </c>
      <c r="D19" s="11">
        <v>8</v>
      </c>
      <c r="E19" s="11">
        <v>1.4E-2</v>
      </c>
      <c r="F19" s="11" t="s">
        <v>14</v>
      </c>
      <c r="G19" s="11" t="s">
        <v>19</v>
      </c>
      <c r="H19" s="11" t="s">
        <v>16</v>
      </c>
      <c r="I19" s="9">
        <v>0</v>
      </c>
      <c r="J19" s="11">
        <v>100</v>
      </c>
      <c r="K19" s="11">
        <v>0</v>
      </c>
      <c r="L19" s="73">
        <v>0</v>
      </c>
      <c r="M19" s="30"/>
      <c r="N19" s="104"/>
      <c r="O19" s="105"/>
      <c r="P19" s="104"/>
      <c r="Q19" s="11">
        <v>8</v>
      </c>
      <c r="R19" s="98">
        <v>1</v>
      </c>
      <c r="S19" s="102">
        <v>1.4E-2</v>
      </c>
      <c r="T19" s="11">
        <f>+N19+Q19</f>
        <v>8</v>
      </c>
      <c r="U19" s="10" t="s">
        <v>55</v>
      </c>
      <c r="V19"/>
      <c r="W19" s="41"/>
      <c r="X19" s="11"/>
      <c r="Y19" s="11"/>
      <c r="Z19" s="73"/>
    </row>
    <row r="20" spans="1:26" s="12" customFormat="1" ht="24" customHeight="1" x14ac:dyDescent="0.25">
      <c r="A20" s="9" t="s">
        <v>79</v>
      </c>
      <c r="B20" s="10" t="s">
        <v>60</v>
      </c>
      <c r="C20" s="23" t="s">
        <v>44</v>
      </c>
      <c r="D20" s="11">
        <v>4</v>
      </c>
      <c r="E20" s="11">
        <v>1.7000000000000001E-2</v>
      </c>
      <c r="F20" s="11" t="s">
        <v>20</v>
      </c>
      <c r="G20" s="11" t="s">
        <v>21</v>
      </c>
      <c r="H20" s="11" t="s">
        <v>16</v>
      </c>
      <c r="I20" s="9">
        <v>0</v>
      </c>
      <c r="J20" s="11">
        <v>100</v>
      </c>
      <c r="K20" s="11">
        <v>0</v>
      </c>
      <c r="L20" s="73">
        <v>0</v>
      </c>
      <c r="M20" s="30"/>
      <c r="N20" s="104"/>
      <c r="O20" s="105"/>
      <c r="P20" s="104"/>
      <c r="Q20" s="11">
        <v>4</v>
      </c>
      <c r="R20" s="98">
        <v>1</v>
      </c>
      <c r="S20" s="102">
        <v>1.7000000000000001E-2</v>
      </c>
      <c r="T20" s="11">
        <f>+N20+Q20</f>
        <v>4</v>
      </c>
      <c r="U20" s="10" t="s">
        <v>55</v>
      </c>
      <c r="V20"/>
      <c r="W20" s="41"/>
      <c r="X20" s="11"/>
      <c r="Y20" s="11"/>
      <c r="Z20" s="73"/>
    </row>
    <row r="21" spans="1:26" s="12" customFormat="1" ht="24" customHeight="1" x14ac:dyDescent="0.25">
      <c r="A21" s="9" t="s">
        <v>80</v>
      </c>
      <c r="B21" s="10" t="s">
        <v>61</v>
      </c>
      <c r="C21" s="23" t="s">
        <v>44</v>
      </c>
      <c r="D21" s="11">
        <v>4</v>
      </c>
      <c r="E21" s="11">
        <v>1.7000000000000001E-2</v>
      </c>
      <c r="F21" s="11" t="s">
        <v>20</v>
      </c>
      <c r="G21" s="11" t="s">
        <v>22</v>
      </c>
      <c r="H21" s="11" t="s">
        <v>16</v>
      </c>
      <c r="I21" s="9">
        <v>0</v>
      </c>
      <c r="J21" s="11">
        <v>100</v>
      </c>
      <c r="K21" s="11">
        <v>0</v>
      </c>
      <c r="L21" s="73">
        <v>0</v>
      </c>
      <c r="M21" s="30"/>
      <c r="N21" s="104"/>
      <c r="O21" s="105"/>
      <c r="P21" s="104"/>
      <c r="Q21" s="11">
        <v>4</v>
      </c>
      <c r="R21" s="98">
        <v>1</v>
      </c>
      <c r="S21" s="102">
        <v>1.7000000000000001E-2</v>
      </c>
      <c r="T21" s="11">
        <f>+N21+Q21</f>
        <v>4</v>
      </c>
      <c r="U21" s="10" t="s">
        <v>55</v>
      </c>
      <c r="V21"/>
      <c r="W21" s="41"/>
      <c r="X21" s="11"/>
      <c r="Y21" s="11"/>
      <c r="Z21" s="73"/>
    </row>
    <row r="22" spans="1:26" s="12" customFormat="1" ht="35.25" customHeight="1" x14ac:dyDescent="0.25">
      <c r="A22" s="9" t="s">
        <v>81</v>
      </c>
      <c r="B22" s="10" t="s">
        <v>62</v>
      </c>
      <c r="C22" s="23" t="s">
        <v>44</v>
      </c>
      <c r="D22" s="11">
        <f>29+26</f>
        <v>55</v>
      </c>
      <c r="E22" s="11">
        <f>0.125+0.112</f>
        <v>0.23699999999999999</v>
      </c>
      <c r="F22" s="11" t="s">
        <v>14</v>
      </c>
      <c r="G22" s="11" t="s">
        <v>15</v>
      </c>
      <c r="H22" s="11" t="s">
        <v>16</v>
      </c>
      <c r="I22" s="9">
        <v>0</v>
      </c>
      <c r="J22" s="11">
        <v>100</v>
      </c>
      <c r="K22" s="11">
        <v>0</v>
      </c>
      <c r="L22" s="73">
        <v>0</v>
      </c>
      <c r="M22" s="30"/>
      <c r="N22" s="104"/>
      <c r="O22" s="105"/>
      <c r="P22" s="104"/>
      <c r="Q22" s="11">
        <v>25</v>
      </c>
      <c r="R22" s="98">
        <v>0.45454545454545453</v>
      </c>
      <c r="S22" s="102">
        <v>0.10772727272727271</v>
      </c>
      <c r="T22" s="11">
        <f>+N22+Q22</f>
        <v>25</v>
      </c>
      <c r="U22" s="10" t="s">
        <v>55</v>
      </c>
      <c r="V22"/>
      <c r="W22" s="41"/>
      <c r="X22" s="11"/>
      <c r="Y22" s="11"/>
      <c r="Z22" s="73"/>
    </row>
    <row r="23" spans="1:26" s="12" customFormat="1" ht="35.25" customHeight="1" x14ac:dyDescent="0.25">
      <c r="A23" s="9" t="s">
        <v>82</v>
      </c>
      <c r="B23" s="10" t="s">
        <v>63</v>
      </c>
      <c r="C23" s="23" t="s">
        <v>44</v>
      </c>
      <c r="D23" s="11">
        <f>116*2</f>
        <v>232</v>
      </c>
      <c r="E23" s="11">
        <f>0.499*2</f>
        <v>0.998</v>
      </c>
      <c r="F23" s="11" t="s">
        <v>14</v>
      </c>
      <c r="G23" s="11" t="s">
        <v>23</v>
      </c>
      <c r="H23" s="11" t="s">
        <v>16</v>
      </c>
      <c r="I23" s="9">
        <v>0</v>
      </c>
      <c r="J23" s="11">
        <v>100</v>
      </c>
      <c r="K23" s="11">
        <v>0</v>
      </c>
      <c r="L23" s="73">
        <v>0</v>
      </c>
      <c r="M23" s="30"/>
      <c r="N23" s="104"/>
      <c r="O23" s="105"/>
      <c r="P23" s="104"/>
      <c r="Q23" s="11">
        <v>25</v>
      </c>
      <c r="R23" s="98">
        <v>0.10775862068965517</v>
      </c>
      <c r="S23" s="102">
        <v>0.10754310344827586</v>
      </c>
      <c r="T23" s="11">
        <f>+N23+Q23</f>
        <v>25</v>
      </c>
      <c r="U23" s="10" t="s">
        <v>55</v>
      </c>
      <c r="V23"/>
      <c r="W23" s="41"/>
      <c r="X23" s="11"/>
      <c r="Y23" s="11"/>
      <c r="Z23" s="73"/>
    </row>
    <row r="24" spans="1:26" s="12" customFormat="1" ht="24" customHeight="1" x14ac:dyDescent="0.25">
      <c r="A24" s="9" t="s">
        <v>83</v>
      </c>
      <c r="B24" s="10" t="s">
        <v>64</v>
      </c>
      <c r="C24" s="23" t="s">
        <v>44</v>
      </c>
      <c r="D24" s="11">
        <v>2</v>
      </c>
      <c r="E24" s="11">
        <v>4.0000000000000001E-3</v>
      </c>
      <c r="F24" s="11" t="s">
        <v>20</v>
      </c>
      <c r="G24" s="11" t="s">
        <v>24</v>
      </c>
      <c r="H24" s="11" t="s">
        <v>16</v>
      </c>
      <c r="I24" s="9">
        <v>0</v>
      </c>
      <c r="J24" s="11">
        <v>100</v>
      </c>
      <c r="K24" s="11">
        <v>0</v>
      </c>
      <c r="L24" s="73">
        <v>0</v>
      </c>
      <c r="M24" s="30"/>
      <c r="N24" s="104"/>
      <c r="O24" s="105"/>
      <c r="P24" s="104"/>
      <c r="Q24" s="11">
        <v>2</v>
      </c>
      <c r="R24" s="98">
        <v>1</v>
      </c>
      <c r="S24" s="102">
        <v>4.0000000000000001E-3</v>
      </c>
      <c r="T24" s="11">
        <f>+N24+Q24</f>
        <v>2</v>
      </c>
      <c r="U24" s="10" t="s">
        <v>55</v>
      </c>
      <c r="V24"/>
      <c r="W24" s="41"/>
      <c r="X24" s="11"/>
      <c r="Y24" s="11"/>
      <c r="Z24" s="73"/>
    </row>
    <row r="25" spans="1:26" s="12" customFormat="1" ht="17.25" customHeight="1" x14ac:dyDescent="0.25">
      <c r="A25" s="13">
        <v>5</v>
      </c>
      <c r="B25" s="14" t="s">
        <v>25</v>
      </c>
      <c r="C25" s="24"/>
      <c r="D25" s="16"/>
      <c r="E25" s="16"/>
      <c r="F25" s="16"/>
      <c r="G25" s="16"/>
      <c r="H25" s="16"/>
      <c r="I25" s="15"/>
      <c r="J25" s="16"/>
      <c r="K25" s="16"/>
      <c r="L25" s="74"/>
      <c r="M25" s="30"/>
      <c r="N25" s="38"/>
      <c r="O25" s="99"/>
      <c r="P25" s="38"/>
      <c r="Q25" s="38"/>
      <c r="R25" s="99"/>
      <c r="S25" s="38"/>
      <c r="T25" s="38"/>
      <c r="U25" s="40"/>
      <c r="V25"/>
      <c r="W25" s="39"/>
      <c r="X25" s="38"/>
      <c r="Y25" s="38"/>
      <c r="Z25" s="83"/>
    </row>
    <row r="26" spans="1:26" s="12" customFormat="1" ht="24" customHeight="1" x14ac:dyDescent="0.25">
      <c r="A26" s="9" t="s">
        <v>39</v>
      </c>
      <c r="B26" s="10" t="s">
        <v>65</v>
      </c>
      <c r="C26" s="23" t="s">
        <v>44</v>
      </c>
      <c r="D26" s="11">
        <v>2</v>
      </c>
      <c r="E26" s="11">
        <v>4.0000000000000001E-3</v>
      </c>
      <c r="F26" s="11" t="s">
        <v>14</v>
      </c>
      <c r="G26" s="11" t="s">
        <v>19</v>
      </c>
      <c r="H26" s="11" t="s">
        <v>27</v>
      </c>
      <c r="I26" s="9">
        <v>0</v>
      </c>
      <c r="J26" s="11">
        <v>100</v>
      </c>
      <c r="K26" s="11">
        <v>0</v>
      </c>
      <c r="L26" s="73">
        <v>0</v>
      </c>
      <c r="M26" s="30"/>
      <c r="N26" s="104"/>
      <c r="O26" s="105"/>
      <c r="P26" s="104"/>
      <c r="Q26" s="11">
        <v>2</v>
      </c>
      <c r="R26" s="98">
        <v>1</v>
      </c>
      <c r="S26" s="102">
        <v>4.0000000000000001E-3</v>
      </c>
      <c r="T26" s="11">
        <f>+N26+Q26</f>
        <v>2</v>
      </c>
      <c r="U26" s="10" t="s">
        <v>54</v>
      </c>
      <c r="V26"/>
      <c r="W26" s="41"/>
      <c r="X26" s="11"/>
      <c r="Y26" s="11"/>
      <c r="Z26" s="73"/>
    </row>
    <row r="27" spans="1:26" s="12" customFormat="1" ht="35.25" customHeight="1" x14ac:dyDescent="0.25">
      <c r="A27" s="9" t="s">
        <v>41</v>
      </c>
      <c r="B27" s="10" t="s">
        <v>67</v>
      </c>
      <c r="C27" s="23" t="s">
        <v>44</v>
      </c>
      <c r="D27" s="11">
        <v>2</v>
      </c>
      <c r="E27" s="11">
        <v>2E-3</v>
      </c>
      <c r="F27" s="11" t="s">
        <v>14</v>
      </c>
      <c r="G27" s="11" t="s">
        <v>19</v>
      </c>
      <c r="H27" s="11" t="s">
        <v>29</v>
      </c>
      <c r="I27" s="9">
        <v>0</v>
      </c>
      <c r="J27" s="11">
        <v>100</v>
      </c>
      <c r="K27" s="11">
        <v>0</v>
      </c>
      <c r="L27" s="73">
        <v>0</v>
      </c>
      <c r="M27" s="30"/>
      <c r="N27" s="104"/>
      <c r="O27" s="105"/>
      <c r="P27" s="104"/>
      <c r="Q27" s="11">
        <v>2</v>
      </c>
      <c r="R27" s="98">
        <v>1</v>
      </c>
      <c r="S27" s="102">
        <v>2E-3</v>
      </c>
      <c r="T27" s="11">
        <f>+N27+Q27</f>
        <v>2</v>
      </c>
      <c r="U27" s="10" t="s">
        <v>54</v>
      </c>
      <c r="V27"/>
      <c r="W27" s="41"/>
      <c r="X27" s="11"/>
      <c r="Y27" s="11"/>
      <c r="Z27" s="73"/>
    </row>
    <row r="28" spans="1:26" s="12" customFormat="1" ht="24" customHeight="1" x14ac:dyDescent="0.25">
      <c r="A28" s="9" t="s">
        <v>84</v>
      </c>
      <c r="B28" s="10" t="s">
        <v>66</v>
      </c>
      <c r="C28" s="23" t="s">
        <v>44</v>
      </c>
      <c r="D28" s="11">
        <v>8</v>
      </c>
      <c r="E28" s="11">
        <v>8.0000000000000002E-3</v>
      </c>
      <c r="F28" s="11" t="s">
        <v>14</v>
      </c>
      <c r="G28" s="11" t="s">
        <v>19</v>
      </c>
      <c r="H28" s="11" t="s">
        <v>29</v>
      </c>
      <c r="I28" s="9">
        <v>0</v>
      </c>
      <c r="J28" s="11">
        <v>70</v>
      </c>
      <c r="K28" s="11">
        <v>30</v>
      </c>
      <c r="L28" s="73">
        <v>0</v>
      </c>
      <c r="M28" s="30"/>
      <c r="N28" s="104"/>
      <c r="O28" s="105"/>
      <c r="P28" s="104"/>
      <c r="Q28" s="11">
        <v>8</v>
      </c>
      <c r="R28" s="98">
        <v>1</v>
      </c>
      <c r="S28" s="102">
        <v>8.0000000000000002E-3</v>
      </c>
      <c r="T28" s="11">
        <f>+N28+Q28</f>
        <v>8</v>
      </c>
      <c r="U28" s="10" t="s">
        <v>54</v>
      </c>
      <c r="V28"/>
      <c r="W28" s="41"/>
      <c r="X28" s="11"/>
      <c r="Y28" s="11"/>
      <c r="Z28" s="73"/>
    </row>
    <row r="29" spans="1:26" s="12" customFormat="1" ht="17.25" customHeight="1" x14ac:dyDescent="0.25">
      <c r="A29" s="13">
        <v>6</v>
      </c>
      <c r="B29" s="14" t="s">
        <v>31</v>
      </c>
      <c r="C29" s="24"/>
      <c r="D29" s="16"/>
      <c r="E29" s="16"/>
      <c r="F29" s="16"/>
      <c r="G29" s="16"/>
      <c r="H29" s="16"/>
      <c r="I29" s="15"/>
      <c r="J29" s="16"/>
      <c r="K29" s="16"/>
      <c r="L29" s="74"/>
      <c r="M29" s="30"/>
      <c r="N29" s="38"/>
      <c r="O29" s="99"/>
      <c r="P29" s="38"/>
      <c r="Q29" s="38"/>
      <c r="R29" s="99"/>
      <c r="S29" s="38"/>
      <c r="T29" s="38"/>
      <c r="U29" s="40"/>
      <c r="V29"/>
      <c r="W29" s="39"/>
      <c r="X29" s="38"/>
      <c r="Y29" s="38"/>
      <c r="Z29" s="83"/>
    </row>
    <row r="30" spans="1:26" s="12" customFormat="1" ht="24" customHeight="1" x14ac:dyDescent="0.25">
      <c r="A30" s="9" t="s">
        <v>85</v>
      </c>
      <c r="B30" s="10" t="s">
        <v>68</v>
      </c>
      <c r="C30" s="23" t="s">
        <v>44</v>
      </c>
      <c r="D30" s="11">
        <v>3</v>
      </c>
      <c r="E30" s="11">
        <v>0.15</v>
      </c>
      <c r="F30" s="11" t="s">
        <v>14</v>
      </c>
      <c r="G30" s="11" t="s">
        <v>15</v>
      </c>
      <c r="H30" s="11" t="s">
        <v>29</v>
      </c>
      <c r="I30" s="9">
        <v>0</v>
      </c>
      <c r="J30" s="11">
        <v>100</v>
      </c>
      <c r="K30" s="11">
        <v>0</v>
      </c>
      <c r="L30" s="73">
        <v>0</v>
      </c>
      <c r="M30" s="30"/>
      <c r="N30" s="104"/>
      <c r="O30" s="105"/>
      <c r="P30" s="104"/>
      <c r="Q30" s="11">
        <v>3</v>
      </c>
      <c r="R30" s="98">
        <v>1</v>
      </c>
      <c r="S30" s="102">
        <v>0.15</v>
      </c>
      <c r="T30" s="11">
        <f>+N30+Q30</f>
        <v>3</v>
      </c>
      <c r="U30" s="10" t="s">
        <v>55</v>
      </c>
      <c r="V30"/>
      <c r="W30" s="41"/>
      <c r="X30" s="11"/>
      <c r="Y30" s="11"/>
      <c r="Z30" s="73"/>
    </row>
    <row r="31" spans="1:26" s="12" customFormat="1" ht="24" customHeight="1" x14ac:dyDescent="0.25">
      <c r="A31" s="9" t="s">
        <v>86</v>
      </c>
      <c r="B31" s="10" t="s">
        <v>69</v>
      </c>
      <c r="C31" s="23" t="s">
        <v>44</v>
      </c>
      <c r="D31" s="11">
        <v>9</v>
      </c>
      <c r="E31" s="11">
        <f>0.042+0.084</f>
        <v>0.126</v>
      </c>
      <c r="F31" s="11" t="s">
        <v>14</v>
      </c>
      <c r="G31" s="11" t="s">
        <v>15</v>
      </c>
      <c r="H31" s="11" t="s">
        <v>34</v>
      </c>
      <c r="I31" s="9">
        <v>0</v>
      </c>
      <c r="J31" s="11">
        <v>100</v>
      </c>
      <c r="K31" s="11">
        <v>0</v>
      </c>
      <c r="L31" s="73">
        <v>0</v>
      </c>
      <c r="M31" s="30"/>
      <c r="N31" s="11">
        <v>9</v>
      </c>
      <c r="O31" s="98">
        <v>1</v>
      </c>
      <c r="P31" s="102">
        <v>0.126</v>
      </c>
      <c r="Q31" s="104"/>
      <c r="R31" s="105"/>
      <c r="S31" s="104"/>
      <c r="T31" s="11">
        <f>+N31+Q31</f>
        <v>9</v>
      </c>
      <c r="U31" s="10" t="s">
        <v>55</v>
      </c>
      <c r="V31" s="81"/>
      <c r="W31" s="41"/>
      <c r="X31" s="11"/>
      <c r="Y31" s="11"/>
      <c r="Z31" s="73"/>
    </row>
    <row r="32" spans="1:26" s="12" customFormat="1" ht="24" customHeight="1" x14ac:dyDescent="0.25">
      <c r="A32" s="9" t="s">
        <v>87</v>
      </c>
      <c r="B32" s="10" t="s">
        <v>70</v>
      </c>
      <c r="C32" s="23" t="s">
        <v>44</v>
      </c>
      <c r="D32" s="11">
        <v>24</v>
      </c>
      <c r="E32" s="11">
        <v>1.0999999999999999E-2</v>
      </c>
      <c r="F32" s="11" t="s">
        <v>14</v>
      </c>
      <c r="G32" s="11" t="s">
        <v>15</v>
      </c>
      <c r="H32" s="11" t="s">
        <v>16</v>
      </c>
      <c r="I32" s="9">
        <v>0</v>
      </c>
      <c r="J32" s="11">
        <v>100</v>
      </c>
      <c r="K32" s="11">
        <v>0</v>
      </c>
      <c r="L32" s="73">
        <v>0</v>
      </c>
      <c r="M32" s="30"/>
      <c r="N32" s="11">
        <v>17</v>
      </c>
      <c r="O32" s="98">
        <v>0.70833333333333337</v>
      </c>
      <c r="P32" s="102">
        <v>7.7916666666666664E-3</v>
      </c>
      <c r="Q32" s="104"/>
      <c r="R32" s="105"/>
      <c r="S32" s="104"/>
      <c r="T32" s="11">
        <f>+N32+Q32</f>
        <v>17</v>
      </c>
      <c r="U32" s="10" t="s">
        <v>55</v>
      </c>
      <c r="V32"/>
      <c r="W32" s="41"/>
      <c r="X32" s="11"/>
      <c r="Y32" s="11"/>
      <c r="Z32" s="73"/>
    </row>
    <row r="33" spans="1:26" s="12" customFormat="1" ht="17.25" customHeight="1" x14ac:dyDescent="0.25">
      <c r="A33" s="13">
        <v>7</v>
      </c>
      <c r="B33" s="14" t="s">
        <v>38</v>
      </c>
      <c r="C33" s="24"/>
      <c r="D33" s="16"/>
      <c r="E33" s="16"/>
      <c r="F33" s="16"/>
      <c r="G33" s="16"/>
      <c r="H33" s="16"/>
      <c r="I33" s="15"/>
      <c r="J33" s="16"/>
      <c r="K33" s="16"/>
      <c r="L33" s="74"/>
      <c r="M33" s="30"/>
      <c r="N33" s="38"/>
      <c r="O33" s="99"/>
      <c r="P33" s="38"/>
      <c r="Q33" s="38"/>
      <c r="R33" s="99"/>
      <c r="S33" s="38"/>
      <c r="T33" s="38"/>
      <c r="U33" s="40"/>
      <c r="V33"/>
      <c r="W33" s="39"/>
      <c r="X33" s="38"/>
      <c r="Y33" s="38"/>
      <c r="Z33" s="83"/>
    </row>
    <row r="34" spans="1:26" s="12" customFormat="1" ht="24" customHeight="1" x14ac:dyDescent="0.25">
      <c r="A34" s="9" t="s">
        <v>88</v>
      </c>
      <c r="B34" s="10" t="s">
        <v>73</v>
      </c>
      <c r="C34" s="23" t="s">
        <v>44</v>
      </c>
      <c r="D34" s="11">
        <v>4</v>
      </c>
      <c r="E34" s="11">
        <v>0.01</v>
      </c>
      <c r="F34" s="11" t="s">
        <v>14</v>
      </c>
      <c r="G34" s="33" t="s">
        <v>19</v>
      </c>
      <c r="H34" s="11" t="s">
        <v>40</v>
      </c>
      <c r="I34" s="9">
        <v>0</v>
      </c>
      <c r="J34" s="11">
        <v>80</v>
      </c>
      <c r="K34" s="11">
        <v>20</v>
      </c>
      <c r="L34" s="73">
        <v>0</v>
      </c>
      <c r="M34" s="30"/>
      <c r="N34" s="11">
        <v>3</v>
      </c>
      <c r="O34" s="98">
        <v>0.75</v>
      </c>
      <c r="P34" s="102">
        <v>7.4999999999999997E-3</v>
      </c>
      <c r="Q34" s="104"/>
      <c r="R34" s="105"/>
      <c r="S34" s="104"/>
      <c r="T34" s="11">
        <f>+N34+Q34</f>
        <v>3</v>
      </c>
      <c r="U34" s="10" t="s">
        <v>55</v>
      </c>
      <c r="V34"/>
      <c r="W34" s="41"/>
      <c r="X34" s="11"/>
      <c r="Y34" s="11"/>
      <c r="Z34" s="73"/>
    </row>
    <row r="35" spans="1:26" s="12" customFormat="1" ht="17.25" customHeight="1" x14ac:dyDescent="0.25">
      <c r="A35" s="13">
        <v>8</v>
      </c>
      <c r="B35" s="14" t="s">
        <v>47</v>
      </c>
      <c r="C35" s="24"/>
      <c r="D35" s="16"/>
      <c r="E35" s="16"/>
      <c r="F35" s="16"/>
      <c r="G35" s="16"/>
      <c r="H35" s="16"/>
      <c r="I35" s="15"/>
      <c r="J35" s="16"/>
      <c r="K35" s="16"/>
      <c r="L35" s="74"/>
      <c r="M35" s="30"/>
      <c r="N35" s="38"/>
      <c r="O35" s="99"/>
      <c r="P35" s="38"/>
      <c r="Q35" s="38"/>
      <c r="R35" s="99"/>
      <c r="S35" s="38"/>
      <c r="T35" s="38"/>
      <c r="U35" s="40"/>
      <c r="V35"/>
      <c r="W35" s="39"/>
      <c r="X35" s="38"/>
      <c r="Y35" s="38"/>
      <c r="Z35" s="83"/>
    </row>
    <row r="36" spans="1:26" s="12" customFormat="1" ht="24" customHeight="1" x14ac:dyDescent="0.25">
      <c r="A36" s="9" t="s">
        <v>89</v>
      </c>
      <c r="B36" s="10" t="s">
        <v>48</v>
      </c>
      <c r="C36" s="26" t="s">
        <v>49</v>
      </c>
      <c r="D36" s="11">
        <v>2380</v>
      </c>
      <c r="E36" s="11">
        <f>D36*1.4</f>
        <v>3332</v>
      </c>
      <c r="F36" s="11" t="s">
        <v>50</v>
      </c>
      <c r="G36" s="11" t="s">
        <v>50</v>
      </c>
      <c r="H36" s="11" t="s">
        <v>40</v>
      </c>
      <c r="I36" s="9">
        <v>0</v>
      </c>
      <c r="J36" s="11">
        <v>100</v>
      </c>
      <c r="K36" s="11">
        <v>0</v>
      </c>
      <c r="L36" s="73">
        <v>0</v>
      </c>
      <c r="M36" s="30"/>
      <c r="N36" s="11">
        <v>2261</v>
      </c>
      <c r="O36" s="98">
        <v>0.95</v>
      </c>
      <c r="P36" s="102">
        <v>3165.3999999999996</v>
      </c>
      <c r="Q36" s="104"/>
      <c r="R36" s="105"/>
      <c r="S36" s="104"/>
      <c r="T36" s="11">
        <f>+N36+Q36</f>
        <v>2261</v>
      </c>
      <c r="U36" s="10" t="s">
        <v>103</v>
      </c>
      <c r="V36"/>
      <c r="W36" s="56"/>
      <c r="X36" s="11"/>
      <c r="Y36" s="11"/>
      <c r="Z36" s="73"/>
    </row>
    <row r="37" spans="1:26" s="12" customFormat="1" ht="24" customHeight="1" x14ac:dyDescent="0.25">
      <c r="A37" s="9" t="s">
        <v>90</v>
      </c>
      <c r="B37" s="57" t="s">
        <v>105</v>
      </c>
      <c r="C37" s="23" t="s">
        <v>45</v>
      </c>
      <c r="D37" s="36">
        <v>180</v>
      </c>
      <c r="E37" s="35">
        <f>D37*2.4*0.05</f>
        <v>21.6</v>
      </c>
      <c r="F37" s="35" t="s">
        <v>20</v>
      </c>
      <c r="G37" s="35" t="s">
        <v>94</v>
      </c>
      <c r="H37" s="35" t="s">
        <v>40</v>
      </c>
      <c r="I37" s="34">
        <v>0</v>
      </c>
      <c r="J37" s="35">
        <v>60</v>
      </c>
      <c r="K37" s="35">
        <v>30</v>
      </c>
      <c r="L37" s="76">
        <v>10</v>
      </c>
      <c r="M37" s="30"/>
      <c r="N37" s="11">
        <v>72</v>
      </c>
      <c r="O37" s="98">
        <v>0.4</v>
      </c>
      <c r="P37" s="102">
        <v>8.64</v>
      </c>
      <c r="Q37" s="104"/>
      <c r="R37" s="105"/>
      <c r="S37" s="104"/>
      <c r="T37" s="11">
        <f>+N37+Q37</f>
        <v>72</v>
      </c>
      <c r="U37" s="10" t="s">
        <v>55</v>
      </c>
      <c r="V37"/>
      <c r="W37" s="41"/>
      <c r="X37" s="11"/>
      <c r="Y37" s="11"/>
      <c r="Z37" s="73"/>
    </row>
    <row r="38" spans="1:26" s="12" customFormat="1" ht="24" customHeight="1" x14ac:dyDescent="0.25">
      <c r="A38" s="9" t="s">
        <v>91</v>
      </c>
      <c r="B38" s="57" t="s">
        <v>92</v>
      </c>
      <c r="C38" s="36" t="s">
        <v>44</v>
      </c>
      <c r="D38" s="36">
        <v>16</v>
      </c>
      <c r="E38" s="35">
        <f>(0.175+0.35)/2*D38</f>
        <v>4.1999999999999993</v>
      </c>
      <c r="F38" s="35" t="s">
        <v>20</v>
      </c>
      <c r="G38" s="35" t="s">
        <v>94</v>
      </c>
      <c r="H38" s="35" t="s">
        <v>40</v>
      </c>
      <c r="I38" s="34">
        <v>0</v>
      </c>
      <c r="J38" s="35">
        <v>80</v>
      </c>
      <c r="K38" s="35">
        <v>20</v>
      </c>
      <c r="L38" s="76">
        <v>0</v>
      </c>
      <c r="M38" s="30"/>
      <c r="N38" s="11">
        <v>16</v>
      </c>
      <c r="O38" s="98">
        <v>1</v>
      </c>
      <c r="P38" s="102">
        <v>4.1999999999999993</v>
      </c>
      <c r="Q38" s="104"/>
      <c r="R38" s="105"/>
      <c r="S38" s="104"/>
      <c r="T38" s="11">
        <f>+N38+Q38</f>
        <v>16</v>
      </c>
      <c r="U38" s="10" t="s">
        <v>55</v>
      </c>
      <c r="V38"/>
      <c r="W38" s="41"/>
      <c r="X38" s="11"/>
      <c r="Y38" s="11"/>
      <c r="Z38" s="73"/>
    </row>
    <row r="39" spans="1:26" ht="17.25" customHeight="1" x14ac:dyDescent="0.3">
      <c r="A39" s="77"/>
      <c r="B39" s="78" t="s">
        <v>42</v>
      </c>
      <c r="C39" s="71"/>
      <c r="D39" s="79"/>
      <c r="E39" s="107">
        <f>SUM(E5:E38)</f>
        <v>3621.5159999999996</v>
      </c>
      <c r="F39" s="71"/>
      <c r="G39" s="71"/>
      <c r="H39" s="71"/>
      <c r="I39" s="70"/>
      <c r="J39" s="71"/>
      <c r="K39" s="71"/>
      <c r="L39" s="80"/>
      <c r="M39" s="32"/>
      <c r="N39" s="45"/>
      <c r="O39" s="100">
        <f>P39/E39</f>
        <v>0.89040849568806102</v>
      </c>
      <c r="P39" s="107">
        <f>SUM(P5:P38)</f>
        <v>3224.6286136702438</v>
      </c>
      <c r="Q39" s="45"/>
      <c r="R39" s="108">
        <f>S39/E39</f>
        <v>8.5265138846116043E-4</v>
      </c>
      <c r="S39" s="107">
        <f>SUM(S5:S38)</f>
        <v>3.0878906457343076</v>
      </c>
      <c r="T39" s="45"/>
      <c r="U39" s="46"/>
      <c r="W39" s="44"/>
      <c r="X39" s="45"/>
      <c r="Y39" s="45"/>
      <c r="Z39" s="84"/>
    </row>
    <row r="42" spans="1:26" x14ac:dyDescent="0.3">
      <c r="A42" s="21"/>
      <c r="B42" s="20"/>
    </row>
  </sheetData>
  <mergeCells count="12">
    <mergeCell ref="X2:Y2"/>
    <mergeCell ref="W2:W3"/>
    <mergeCell ref="Z2:Z3"/>
    <mergeCell ref="Q2:S2"/>
    <mergeCell ref="A1:L1"/>
    <mergeCell ref="U2:U3"/>
    <mergeCell ref="A2:A3"/>
    <mergeCell ref="B2:B3"/>
    <mergeCell ref="I2:L2"/>
    <mergeCell ref="C2:H2"/>
    <mergeCell ref="T2:T3"/>
    <mergeCell ref="N2:P2"/>
  </mergeCells>
  <phoneticPr fontId="5" type="noConversion"/>
  <printOptions horizontalCentered="1"/>
  <pageMargins left="0.70866141732283472" right="0.70866141732283472" top="0.94488188976377963" bottom="0.74803149606299213" header="0.31496062992125984" footer="0.31496062992125984"/>
  <pageSetup paperSize="8" scale="55" orientation="landscape" r:id="rId1"/>
  <headerFooter>
    <oddHeader>&amp;L&amp;G&amp;C&amp;"Century Gothic,Gras"Note Réemploi &amp; Gestion des déchets
Batiment T - ENTPE
Annexe 1</oddHeader>
    <oddFooter>&amp;R&amp;"Century Gothic,Normal"&amp;P / &amp;N</oddFoot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Tableau Réemploi</vt:lpstr>
      <vt:lpstr>'Tableau Réemploi'!Impression_des_titres</vt:lpstr>
      <vt:lpstr>'Tableau Réemploi'!Zone_d_impression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Jessica CAMPART</dc:creator>
  <cp:lastModifiedBy>Jessica CAMPART</cp:lastModifiedBy>
  <cp:lastPrinted>2025-08-25T07:21:47Z</cp:lastPrinted>
  <dcterms:created xsi:type="dcterms:W3CDTF">2025-08-25T07:15:31Z</dcterms:created>
  <dcterms:modified xsi:type="dcterms:W3CDTF">2026-01-23T16:22:21Z</dcterms:modified>
</cp:coreProperties>
</file>